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90" yWindow="195" windowWidth="15240" windowHeight="8700" activeTab="0"/>
  </bookViews>
  <sheets>
    <sheet name="vaarMAATje" sheetId="1" r:id="rId1"/>
  </sheets>
  <definedNames>
    <definedName name="_xlnm.Print_Area" localSheetId="0">'vaarMAATje'!$A$1:$N$18</definedName>
  </definedNames>
  <calcPr fullCalcOnLoad="1"/>
</workbook>
</file>

<file path=xl/sharedStrings.xml><?xml version="1.0" encoding="utf-8"?>
<sst xmlns="http://schemas.openxmlformats.org/spreadsheetml/2006/main" count="39" uniqueCount="32">
  <si>
    <t>Body Part</t>
  </si>
  <si>
    <t>EUR</t>
  </si>
  <si>
    <t>USA</t>
  </si>
  <si>
    <t>Male</t>
  </si>
  <si>
    <t>Female</t>
  </si>
  <si>
    <t>Measurement Details</t>
  </si>
  <si>
    <t>Chest / Bust</t>
  </si>
  <si>
    <t>cm</t>
  </si>
  <si>
    <t>Waist</t>
  </si>
  <si>
    <t>Hips</t>
  </si>
  <si>
    <t>Inseam</t>
  </si>
  <si>
    <t>Height</t>
  </si>
  <si>
    <t>Sleeve</t>
  </si>
  <si>
    <t>Weight</t>
  </si>
  <si>
    <t>kg</t>
  </si>
  <si>
    <t>Shoe size</t>
  </si>
  <si>
    <t>Latex socks</t>
  </si>
  <si>
    <r>
      <t>GORE-TEX</t>
    </r>
    <r>
      <rPr>
        <vertAlign val="superscript"/>
        <sz val="10"/>
        <color indexed="18"/>
        <rFont val="Verdana"/>
        <family val="2"/>
      </rPr>
      <t>®</t>
    </r>
    <r>
      <rPr>
        <sz val="10"/>
        <color indexed="18"/>
        <rFont val="Verdana"/>
        <family val="2"/>
      </rPr>
      <t xml:space="preserve"> socks</t>
    </r>
  </si>
  <si>
    <r>
      <t>Kōkatat vaarMAATje</t>
    </r>
    <r>
      <rPr>
        <b/>
        <vertAlign val="superscript"/>
        <sz val="24"/>
        <color indexed="18"/>
        <rFont val="Verdana"/>
        <family val="2"/>
      </rPr>
      <t>©</t>
    </r>
  </si>
  <si>
    <t>Name :</t>
  </si>
  <si>
    <t>NOTE :</t>
  </si>
  <si>
    <t>M</t>
  </si>
  <si>
    <t>F</t>
  </si>
  <si>
    <t>Around fullest part of chest or bust, across shoulder blades</t>
  </si>
  <si>
    <t>Where you normally wear pants</t>
  </si>
  <si>
    <t>Around hip at fullest part</t>
  </si>
  <si>
    <t>From crotch seam to ankle bone</t>
  </si>
  <si>
    <t>From wrist bone to the spine at back of neck, with elbow bent</t>
  </si>
  <si>
    <t>Shoe sizing</t>
  </si>
  <si>
    <t>Sock sizing</t>
  </si>
  <si>
    <t>Youth</t>
  </si>
  <si>
    <t>These calculations are based upon the Kōkatat product catalogue. Some sizes have overlapping ranges which is NOT represented in above calculations.</t>
  </si>
</sst>
</file>

<file path=xl/styles.xml><?xml version="1.0" encoding="utf-8"?>
<styleSheet xmlns="http://schemas.openxmlformats.org/spreadsheetml/2006/main">
  <numFmts count="1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0.0"/>
    <numFmt numFmtId="168" formatCode="#,##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8"/>
      <name val="Verdana"/>
      <family val="2"/>
    </font>
    <font>
      <b/>
      <sz val="24"/>
      <color indexed="18"/>
      <name val="Verdana"/>
      <family val="2"/>
    </font>
    <font>
      <b/>
      <sz val="10"/>
      <color indexed="18"/>
      <name val="Verdana"/>
      <family val="2"/>
    </font>
    <font>
      <vertAlign val="superscript"/>
      <sz val="10"/>
      <color indexed="18"/>
      <name val="Verdana"/>
      <family val="2"/>
    </font>
    <font>
      <b/>
      <vertAlign val="superscript"/>
      <sz val="24"/>
      <color indexed="1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1" fontId="3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1" fontId="5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5" fillId="2" borderId="5" xfId="0" applyFont="1" applyFill="1" applyBorder="1" applyAlignment="1" applyProtection="1">
      <alignment/>
      <protection locked="0"/>
    </xf>
    <xf numFmtId="0" fontId="3" fillId="0" borderId="6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/>
    </xf>
    <xf numFmtId="167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5" xfId="0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168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68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>
      <alignment/>
    </xf>
    <xf numFmtId="0" fontId="5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8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8" xfId="0" applyBorder="1" applyAlignment="1">
      <alignment vertical="top"/>
    </xf>
    <xf numFmtId="0" fontId="5" fillId="0" borderId="9" xfId="0" applyFont="1" applyBorder="1" applyAlignment="1">
      <alignment/>
    </xf>
    <xf numFmtId="0" fontId="5" fillId="0" borderId="3" xfId="0" applyFont="1" applyBorder="1" applyAlignment="1">
      <alignment/>
    </xf>
    <xf numFmtId="0" fontId="5" fillId="2" borderId="9" xfId="0" applyFont="1" applyFill="1" applyBorder="1" applyAlignment="1" applyProtection="1">
      <alignment/>
      <protection locked="0"/>
    </xf>
    <xf numFmtId="0" fontId="5" fillId="2" borderId="1" xfId="0" applyFont="1" applyFill="1" applyBorder="1" applyAlignment="1" applyProtection="1">
      <alignment/>
      <protection locked="0"/>
    </xf>
    <xf numFmtId="0" fontId="5" fillId="2" borderId="3" xfId="0" applyFont="1" applyFill="1" applyBorder="1" applyAlignment="1" applyProtection="1">
      <alignment/>
      <protection locked="0"/>
    </xf>
    <xf numFmtId="0" fontId="3" fillId="0" borderId="8" xfId="0" applyFont="1" applyBorder="1" applyAlignment="1">
      <alignment/>
    </xf>
    <xf numFmtId="0" fontId="5" fillId="0" borderId="12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19050</xdr:rowOff>
    </xdr:from>
    <xdr:to>
      <xdr:col>1</xdr:col>
      <xdr:colOff>809625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42875"/>
          <a:ext cx="800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showZeros="0" tabSelected="1" showOutlineSymbols="0" workbookViewId="0" topLeftCell="A1">
      <selection activeCell="F3" sqref="F3:H3"/>
    </sheetView>
  </sheetViews>
  <sheetFormatPr defaultColWidth="9.140625" defaultRowHeight="15" customHeight="1"/>
  <cols>
    <col min="1" max="1" width="3.7109375" style="1" customWidth="1"/>
    <col min="2" max="2" width="18.28125" style="1" customWidth="1"/>
    <col min="3" max="3" width="5.28125" style="1" customWidth="1"/>
    <col min="4" max="4" width="3.7109375" style="19" customWidth="1"/>
    <col min="5" max="5" width="4.00390625" style="10" hidden="1" customWidth="1"/>
    <col min="6" max="6" width="6.7109375" style="19" customWidth="1"/>
    <col min="7" max="9" width="8.7109375" style="19" customWidth="1"/>
    <col min="10" max="10" width="60.7109375" style="1" customWidth="1"/>
    <col min="11" max="11" width="5.7109375" style="1" hidden="1" customWidth="1"/>
    <col min="12" max="12" width="5.7109375" style="22" hidden="1" customWidth="1"/>
    <col min="13" max="13" width="5.7109375" style="23" hidden="1" customWidth="1"/>
    <col min="14" max="14" width="1.7109375" style="1" customWidth="1"/>
    <col min="15" max="16384" width="9.140625" style="1" customWidth="1"/>
  </cols>
  <sheetData>
    <row r="1" spans="1:13" ht="9.75" customHeight="1">
      <c r="A1" s="33"/>
      <c r="B1" s="36"/>
      <c r="C1" s="36"/>
      <c r="D1" s="36"/>
      <c r="E1" s="36"/>
      <c r="F1" s="36"/>
      <c r="G1" s="36"/>
      <c r="H1" s="36"/>
      <c r="I1" s="36"/>
      <c r="J1" s="36"/>
      <c r="K1" s="24" t="s">
        <v>1</v>
      </c>
      <c r="L1" s="25" t="s">
        <v>21</v>
      </c>
      <c r="M1" s="26" t="s">
        <v>22</v>
      </c>
    </row>
    <row r="2" spans="1:10" ht="45" customHeight="1">
      <c r="A2" s="33"/>
      <c r="B2" s="33"/>
      <c r="C2" s="34"/>
      <c r="D2" s="34"/>
      <c r="E2" s="20"/>
      <c r="F2" s="35" t="s">
        <v>18</v>
      </c>
      <c r="G2" s="35"/>
      <c r="H2" s="35"/>
      <c r="I2" s="35"/>
      <c r="J2" s="35"/>
    </row>
    <row r="3" spans="1:13" ht="15" customHeight="1">
      <c r="A3" s="33"/>
      <c r="B3" s="37"/>
      <c r="C3" s="39" t="s">
        <v>19</v>
      </c>
      <c r="D3" s="40"/>
      <c r="E3" s="2"/>
      <c r="F3" s="41"/>
      <c r="G3" s="42"/>
      <c r="H3" s="43"/>
      <c r="I3" s="45"/>
      <c r="J3" s="46"/>
      <c r="K3" s="1">
        <v>35</v>
      </c>
      <c r="L3" s="22">
        <v>3.5</v>
      </c>
      <c r="M3" s="23">
        <v>5</v>
      </c>
    </row>
    <row r="4" spans="1:13" ht="15" customHeight="1">
      <c r="A4" s="33"/>
      <c r="B4" s="38"/>
      <c r="C4" s="44"/>
      <c r="D4" s="44"/>
      <c r="E4" s="44"/>
      <c r="F4" s="44"/>
      <c r="G4" s="44"/>
      <c r="H4" s="44"/>
      <c r="I4" s="44"/>
      <c r="J4" s="44"/>
      <c r="K4" s="1">
        <v>36</v>
      </c>
      <c r="L4" s="22">
        <v>4.5</v>
      </c>
      <c r="M4" s="23">
        <v>6</v>
      </c>
    </row>
    <row r="5" spans="1:13" ht="15" customHeight="1">
      <c r="A5" s="33"/>
      <c r="B5" s="3" t="s">
        <v>0</v>
      </c>
      <c r="C5" s="28" t="s">
        <v>1</v>
      </c>
      <c r="D5" s="29"/>
      <c r="E5" s="4"/>
      <c r="F5" s="5" t="s">
        <v>2</v>
      </c>
      <c r="G5" s="5" t="s">
        <v>3</v>
      </c>
      <c r="H5" s="5" t="s">
        <v>4</v>
      </c>
      <c r="I5" s="5" t="s">
        <v>30</v>
      </c>
      <c r="J5" s="6" t="s">
        <v>5</v>
      </c>
      <c r="K5" s="1">
        <v>37</v>
      </c>
      <c r="L5" s="22">
        <v>5</v>
      </c>
      <c r="M5" s="23">
        <v>6.5</v>
      </c>
    </row>
    <row r="6" spans="1:13" ht="15" customHeight="1">
      <c r="A6" s="33"/>
      <c r="B6" s="7" t="s">
        <v>6</v>
      </c>
      <c r="C6" s="8"/>
      <c r="D6" s="9" t="s">
        <v>7</v>
      </c>
      <c r="E6" s="10">
        <f aca="true" t="shared" si="0" ref="E6:E11">ROUND(C6/2.54,0)</f>
        <v>0</v>
      </c>
      <c r="F6" s="11" t="str">
        <f>CONCATENATE(E6,"''")</f>
        <v>0''</v>
      </c>
      <c r="G6" s="9">
        <f>IF(E6&lt;32,"",IF(E6&lt;35,"XS",IF(E6&lt;39,"S",IF(E6&lt;43,"M",IF(E6&lt;47,"L",IF(E6&lt;51,"XL",IF(E6&lt;55,"XXL","Custom")))))))</f>
      </c>
      <c r="H6" s="9">
        <f>IF(E6&lt;34,"",IF(E6&lt;37,"S",IF(E6&lt;41,"M",IF(E6&lt;45,"L",IF(E6&lt;50,"XL/XLS","Custom")))))</f>
      </c>
      <c r="I6" s="9">
        <f>IF(E6&lt;26,"",IF(E6&lt;28,"S",IF(E6&lt;31,"M",IF(E6&lt;34,"L",IF(E6&lt;37,"XL","")))))</f>
      </c>
      <c r="J6" s="12" t="s">
        <v>23</v>
      </c>
      <c r="K6" s="1">
        <v>38</v>
      </c>
      <c r="L6" s="22">
        <v>6</v>
      </c>
      <c r="M6" s="23">
        <v>7.5</v>
      </c>
    </row>
    <row r="7" spans="1:13" ht="15" customHeight="1">
      <c r="A7" s="33"/>
      <c r="B7" s="7" t="s">
        <v>8</v>
      </c>
      <c r="C7" s="8"/>
      <c r="D7" s="9" t="s">
        <v>7</v>
      </c>
      <c r="E7" s="10">
        <f t="shared" si="0"/>
        <v>0</v>
      </c>
      <c r="F7" s="11" t="str">
        <f>CONCATENATE(E7,"''")</f>
        <v>0''</v>
      </c>
      <c r="G7" s="9">
        <f>IF(E7&lt;26,"",IF(E7&lt;29,"XS",IF(E7&lt;32,"S",IF(E7&lt;35,"M",IF(E7&lt;39,"L",IF(E7&lt;42,"XL",IF(E7&lt;45,"XXL","Custom")))))))</f>
      </c>
      <c r="H7" s="9">
        <f>IF(E7&lt;26,"",IF(E7&lt;29,"S",IF(E7&lt;33,"M",IF(E7&lt;37,"L",IF(E7&lt;41,"XL",IF(E7&lt;45,"XLS","Custom"))))))</f>
      </c>
      <c r="I7" s="9">
        <f>IF(E7&lt;22,"",IF(E7&lt;24,"S",IF(E7&lt;26,"M",IF(E7&lt;29,"L",IF(E7&lt;33,"XL","")))))</f>
      </c>
      <c r="J7" s="12" t="s">
        <v>24</v>
      </c>
      <c r="K7" s="1">
        <v>39</v>
      </c>
      <c r="L7" s="22">
        <v>7</v>
      </c>
      <c r="M7" s="23">
        <v>8.5</v>
      </c>
    </row>
    <row r="8" spans="1:13" ht="15" customHeight="1">
      <c r="A8" s="33"/>
      <c r="B8" s="7" t="s">
        <v>9</v>
      </c>
      <c r="C8" s="8"/>
      <c r="D8" s="9" t="s">
        <v>7</v>
      </c>
      <c r="E8" s="10">
        <f t="shared" si="0"/>
        <v>0</v>
      </c>
      <c r="F8" s="11" t="str">
        <f>CONCATENATE(E8,"''")</f>
        <v>0''</v>
      </c>
      <c r="G8" s="9">
        <f>IF(E8&lt;34,"",IF(E8&lt;36,"XS",IF(E8&lt;39,"S",IF(E8&lt;42,"M",IF(E8&lt;45,"L",IF(E8&lt;48,"XL",IF(E8&lt;51,"XXL","Custom")))))))</f>
      </c>
      <c r="H8" s="9">
        <f>IF(E8&lt;36,"",IF(E8&lt;40,"S",IF(E8&lt;44,"M",IF(E8&lt;46,"L",IF(E8&lt;49,"XL",IF(E8&lt;53,"XLS","Custom"))))))</f>
      </c>
      <c r="I8" s="9">
        <f>IF(E8&lt;26,"",IF(E8&lt;29,"S",IF(E8&lt;33,"M",IF(E8&lt;36,"L",IF(E8&lt;39,"XL","")))))</f>
      </c>
      <c r="J8" s="12" t="s">
        <v>25</v>
      </c>
      <c r="K8" s="1">
        <v>40</v>
      </c>
      <c r="L8" s="22">
        <v>7.5</v>
      </c>
      <c r="M8" s="23">
        <v>9</v>
      </c>
    </row>
    <row r="9" spans="1:13" ht="15" customHeight="1">
      <c r="A9" s="33"/>
      <c r="B9" s="7" t="s">
        <v>10</v>
      </c>
      <c r="C9" s="8"/>
      <c r="D9" s="9" t="s">
        <v>7</v>
      </c>
      <c r="E9" s="10">
        <f t="shared" si="0"/>
        <v>0</v>
      </c>
      <c r="F9" s="11" t="str">
        <f>CONCATENATE(E9,"''")</f>
        <v>0''</v>
      </c>
      <c r="G9" s="9">
        <f>IF(E9&lt;26,"",IF(E9&lt;28,"XS",IF(E9&lt;30,"S",IF(E9&lt;32,"M",IF(E9&lt;34,"L",IF(E9&lt;36,"XL",IF(E9&lt;37,"XXL","Custom")))))))</f>
      </c>
      <c r="H9" s="9">
        <f>IF(E9&lt;28,"",IF(E9&lt;30,"S",IF(E9&lt;32,"M/XLS",IF(E9&lt;34,"L",IF(E9&lt;36,"XL","Custom")))))</f>
      </c>
      <c r="I9" s="9">
        <f>IF(E9&lt;22,"",IF(E9&lt;24,"S",IF(E9&lt;26,"M",IF(E9&lt;28,"L",IF(E9&lt;31,"XL","")))))</f>
      </c>
      <c r="J9" s="12" t="s">
        <v>26</v>
      </c>
      <c r="K9" s="1">
        <v>41</v>
      </c>
      <c r="L9" s="22">
        <v>8</v>
      </c>
      <c r="M9" s="23">
        <v>9.5</v>
      </c>
    </row>
    <row r="10" spans="1:13" ht="15" customHeight="1">
      <c r="A10" s="33"/>
      <c r="B10" s="7" t="s">
        <v>12</v>
      </c>
      <c r="C10" s="8"/>
      <c r="D10" s="9" t="s">
        <v>7</v>
      </c>
      <c r="E10" s="10">
        <f>ROUND(C10/2.54,0)</f>
        <v>0</v>
      </c>
      <c r="F10" s="11" t="str">
        <f>CONCATENATE(E10,"''")</f>
        <v>0''</v>
      </c>
      <c r="G10" s="9">
        <f>IF(E10&lt;30,"",IF(E10&lt;32,"XS",IF(E10&lt;34,"S",IF(E10&lt;35,"M",IF(E10&lt;36,"L",IF(E10&lt;37,"XL",IF(E10&lt;38,"XXL","Custom")))))))</f>
      </c>
      <c r="H10" s="9">
        <f>IF(E10&lt;28,"",IF(E10&lt;30,"S",IF(E10&lt;32,"M/XLS",IF(E10&lt;34,"L",IF(E10&lt;37,"XL","Custom")))))</f>
      </c>
      <c r="I10" s="9">
        <f>IF(E10&lt;24,"",IF(E10&lt;26,"S",IF(E10&lt;28,"M",IF(E10&lt;30,"L",IF(E10&lt;33,"XL","")))))</f>
      </c>
      <c r="J10" s="12" t="s">
        <v>27</v>
      </c>
      <c r="K10" s="1">
        <v>43</v>
      </c>
      <c r="L10" s="22">
        <v>9</v>
      </c>
      <c r="M10" s="23">
        <v>10.5</v>
      </c>
    </row>
    <row r="11" spans="1:13" ht="15" customHeight="1">
      <c r="A11" s="33"/>
      <c r="B11" s="7" t="s">
        <v>11</v>
      </c>
      <c r="C11" s="8"/>
      <c r="D11" s="9" t="s">
        <v>7</v>
      </c>
      <c r="E11" s="10">
        <f t="shared" si="0"/>
        <v>0</v>
      </c>
      <c r="F11" s="13" t="str">
        <f>CONCATENATE(TRUNC(E11/12),"' ",ROUND(((E11/12)-TRUNC(E11/12))*12,0),"''")</f>
        <v>0' 0''</v>
      </c>
      <c r="G11" s="9">
        <f>IF(E11&lt;60,"",IF(E11&lt;64,"XS",IF(E11&lt;66,"S",IF(E11&lt;72,"M",IF(E11&lt;74,"L",IF(E11&lt;76,"XL",IF(E11&lt;78,"XXL","Custom")))))))</f>
      </c>
      <c r="H11" s="9">
        <f>IF(E11&lt;60,"",IF(E11&lt;64,"S",IF(E11&lt;68,"M/XLS",IF(E11&lt;72,"L",IF(E11&lt;74,"XL","Custom")))))</f>
      </c>
      <c r="I11" s="9">
        <f>IF(E11&lt;50,"",IF(E11&lt;55,"S",IF(E11&lt;60,"M",IF(E11&lt;63,"L",IF(E11&lt;67,"XL","")))))</f>
      </c>
      <c r="J11" s="12"/>
      <c r="K11" s="1">
        <v>42</v>
      </c>
      <c r="L11" s="22">
        <v>8.5</v>
      </c>
      <c r="M11" s="23">
        <v>10</v>
      </c>
    </row>
    <row r="12" spans="1:13" ht="15" customHeight="1">
      <c r="A12" s="33"/>
      <c r="B12" s="7" t="s">
        <v>13</v>
      </c>
      <c r="C12" s="8"/>
      <c r="D12" s="9" t="s">
        <v>14</v>
      </c>
      <c r="E12" s="10">
        <f>C12*2.20462262184877</f>
        <v>0</v>
      </c>
      <c r="F12" s="11" t="str">
        <f>CONCATENATE(CEILING(E12,1)," lbs")</f>
        <v>0 lbs</v>
      </c>
      <c r="G12" s="9">
        <f>IF(E12&lt;100,"",IF(E12&lt;120,"XS",IF(E12&lt;140,"S",IF(E12&lt;175,"M",IF(E12&lt;200,"L",IF(E12&lt;230,"XL",IF(E12&lt;260,"XXL","Custom")))))))</f>
      </c>
      <c r="H12" s="9">
        <f>IF(E12&lt;100,"",IF(E12&lt;125,"S",IF(E12&lt;155,"M",IF(E12&lt;180,"L",IF(E12&lt;200,"XL/XLS","Custom")))))</f>
      </c>
      <c r="I12" s="9"/>
      <c r="J12" s="12"/>
      <c r="K12" s="1">
        <v>44</v>
      </c>
      <c r="L12" s="22">
        <v>10</v>
      </c>
      <c r="M12" s="23">
        <v>12</v>
      </c>
    </row>
    <row r="13" spans="1:13" ht="15" customHeight="1">
      <c r="A13" s="33"/>
      <c r="B13" s="7" t="s">
        <v>15</v>
      </c>
      <c r="C13" s="8"/>
      <c r="D13" s="9"/>
      <c r="F13" s="9"/>
      <c r="G13" s="9">
        <f>IF(AND(C13&gt;=35,C13&lt;=48),LOOKUP(C13,K3:K16,L3:L13),0)</f>
        <v>0</v>
      </c>
      <c r="H13" s="9">
        <f>IF(AND(C13&gt;=35,C13&lt;=48),LOOKUP(C13,K3:K16,M3:M13),0)</f>
        <v>0</v>
      </c>
      <c r="I13" s="9"/>
      <c r="J13" s="12" t="s">
        <v>28</v>
      </c>
      <c r="K13" s="1">
        <v>45</v>
      </c>
      <c r="L13" s="22">
        <v>11</v>
      </c>
      <c r="M13" s="23">
        <v>13</v>
      </c>
    </row>
    <row r="14" spans="1:13" ht="15" customHeight="1">
      <c r="A14" s="33"/>
      <c r="B14" s="7" t="s">
        <v>17</v>
      </c>
      <c r="D14" s="9"/>
      <c r="F14" s="9"/>
      <c r="G14" s="9">
        <f>IF(G13=0,"",IF(G13&lt;6,"XS",IF(G13&lt;9,"S",IF(G13&lt;12,"M",IF(G13&lt;16,"L","Custom")))))</f>
      </c>
      <c r="H14" s="9">
        <f>IF(H13=0,"",IF(H13&lt;8,"XS",IF(H13&lt;11,"S",IF(H13&lt;13,"M",IF(H13&lt;15,"L","Custom")))))</f>
      </c>
      <c r="I14" s="9"/>
      <c r="J14" s="12" t="s">
        <v>29</v>
      </c>
      <c r="K14" s="1">
        <v>46</v>
      </c>
      <c r="L14" s="22">
        <v>12</v>
      </c>
      <c r="M14" s="23">
        <v>14</v>
      </c>
    </row>
    <row r="15" spans="1:13" ht="15" customHeight="1">
      <c r="A15" s="33"/>
      <c r="B15" s="14" t="s">
        <v>16</v>
      </c>
      <c r="C15" s="15"/>
      <c r="D15" s="16"/>
      <c r="E15" s="17"/>
      <c r="F15" s="16"/>
      <c r="G15" s="16">
        <f>IF(G13=0,0,IF(G13&lt;8,1,IF(G13&lt;14,2,IF(G13&lt;16,3,"Custom"))))</f>
        <v>0</v>
      </c>
      <c r="H15" s="16">
        <f>IF(H13=0,0,IF(H13&lt;8,1,IF(H13&lt;14,2,IF(H13&lt;16,3,"Custom"))))</f>
        <v>0</v>
      </c>
      <c r="I15" s="16"/>
      <c r="J15" s="18" t="s">
        <v>29</v>
      </c>
      <c r="K15" s="1">
        <v>47</v>
      </c>
      <c r="L15" s="22">
        <v>13</v>
      </c>
      <c r="M15" s="23">
        <v>15</v>
      </c>
    </row>
    <row r="16" spans="1:13" ht="15" customHeight="1">
      <c r="A16" s="33"/>
      <c r="B16" s="31"/>
      <c r="C16" s="31"/>
      <c r="D16" s="31"/>
      <c r="E16" s="31"/>
      <c r="F16" s="31"/>
      <c r="G16" s="31"/>
      <c r="H16" s="31"/>
      <c r="I16" s="31"/>
      <c r="J16" s="31"/>
      <c r="K16" s="1">
        <v>48</v>
      </c>
      <c r="L16" s="22">
        <v>14</v>
      </c>
      <c r="M16" s="23">
        <v>16</v>
      </c>
    </row>
    <row r="17" spans="1:10" ht="45" customHeight="1">
      <c r="A17" s="33"/>
      <c r="B17" s="21"/>
      <c r="C17" s="32" t="s">
        <v>20</v>
      </c>
      <c r="D17" s="32"/>
      <c r="F17" s="30" t="s">
        <v>31</v>
      </c>
      <c r="G17" s="30"/>
      <c r="H17" s="30"/>
      <c r="I17" s="30"/>
      <c r="J17" s="30"/>
    </row>
    <row r="18" spans="1:14" ht="9.75" customHeight="1">
      <c r="A18" s="33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</sheetData>
  <sheetProtection sheet="1" objects="1" scenarios="1"/>
  <mergeCells count="14">
    <mergeCell ref="A1:A18"/>
    <mergeCell ref="C2:D2"/>
    <mergeCell ref="F2:J2"/>
    <mergeCell ref="B1:J1"/>
    <mergeCell ref="B2:B4"/>
    <mergeCell ref="C3:D3"/>
    <mergeCell ref="F3:H3"/>
    <mergeCell ref="C4:J4"/>
    <mergeCell ref="I3:J3"/>
    <mergeCell ref="B18:N18"/>
    <mergeCell ref="C5:D5"/>
    <mergeCell ref="F17:J17"/>
    <mergeCell ref="B16:J16"/>
    <mergeCell ref="C17:D17"/>
  </mergeCells>
  <printOptions/>
  <pageMargins left="0.7874015748031497" right="0" top="0.7874015748031497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2008-01-29T09:24:05Z</cp:lastPrinted>
  <dcterms:created xsi:type="dcterms:W3CDTF">2007-02-01T19:32:34Z</dcterms:created>
  <dcterms:modified xsi:type="dcterms:W3CDTF">2011-12-17T07:34:46Z</dcterms:modified>
  <cp:category/>
  <cp:version/>
  <cp:contentType/>
  <cp:contentStatus/>
</cp:coreProperties>
</file>